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hristian\Documents\electronique\tampon_e\"/>
    </mc:Choice>
  </mc:AlternateContent>
  <bookViews>
    <workbookView xWindow="0" yWindow="0" windowWidth="15555" windowHeight="835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4" i="1"/>
  <c r="I5" i="1"/>
  <c r="I3" i="1"/>
  <c r="I6" i="1" s="1"/>
  <c r="H9" i="1"/>
  <c r="H6" i="1"/>
  <c r="H4" i="1"/>
  <c r="H5" i="1"/>
  <c r="H3" i="1"/>
  <c r="H12" i="1" s="1"/>
  <c r="F7" i="1"/>
  <c r="F11" i="1"/>
  <c r="G4" i="1"/>
  <c r="G5" i="1"/>
  <c r="G3" i="1"/>
  <c r="G9" i="1" s="1"/>
  <c r="F5" i="1"/>
  <c r="F4" i="1"/>
  <c r="F3" i="1"/>
  <c r="F8" i="1" s="1"/>
  <c r="G11" i="1" l="1"/>
  <c r="F10" i="1"/>
  <c r="G7" i="1"/>
  <c r="G12" i="1"/>
  <c r="G10" i="1"/>
  <c r="F9" i="1"/>
  <c r="G8" i="1"/>
  <c r="H7" i="1"/>
  <c r="H10" i="1"/>
  <c r="H8" i="1"/>
  <c r="I7" i="1"/>
  <c r="I11" i="1"/>
  <c r="I12" i="1"/>
  <c r="F6" i="1"/>
  <c r="G15" i="1"/>
  <c r="F15" i="1"/>
  <c r="I15" i="1" l="1"/>
  <c r="H15" i="1"/>
  <c r="E15" i="1"/>
  <c r="E4" i="1" s="1"/>
  <c r="E8" i="1" l="1"/>
  <c r="E12" i="1"/>
  <c r="E11" i="1"/>
  <c r="E10" i="1"/>
  <c r="E5" i="1"/>
  <c r="E6" i="1"/>
  <c r="E9" i="1"/>
  <c r="E7" i="1"/>
</calcChain>
</file>

<file path=xl/sharedStrings.xml><?xml version="1.0" encoding="utf-8"?>
<sst xmlns="http://schemas.openxmlformats.org/spreadsheetml/2006/main" count="21" uniqueCount="21">
  <si>
    <t>Va=</t>
  </si>
  <si>
    <t>Nom</t>
  </si>
  <si>
    <t>Vec</t>
  </si>
  <si>
    <t>Vg</t>
  </si>
  <si>
    <t>Ia</t>
  </si>
  <si>
    <t>Iec</t>
  </si>
  <si>
    <t>R_interne</t>
  </si>
  <si>
    <t>R_cathode</t>
  </si>
  <si>
    <t>R_charge</t>
  </si>
  <si>
    <t>P_sortie</t>
  </si>
  <si>
    <t>Valeurs cat</t>
  </si>
  <si>
    <t>Valeur voulues</t>
  </si>
  <si>
    <t>F conversion Tensions</t>
  </si>
  <si>
    <t xml:space="preserve">F conversion courants </t>
  </si>
  <si>
    <t xml:space="preserve">F conversion pente </t>
  </si>
  <si>
    <t>F conversion R</t>
  </si>
  <si>
    <t>Valeurs calculées</t>
  </si>
  <si>
    <t>EL 3 N</t>
  </si>
  <si>
    <t>Pente I/V</t>
  </si>
  <si>
    <t>F conversion Puissance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</si>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</sst>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5" xfId="0" applyNumberFormat="1" applyBorder="1"/>
    <xf numFmtId="164" fontId="0" fillId="0" borderId="6" xfId="0" applyNumberFormat="1" applyBorder="1"/>
    <xf numFmtId="0" fontId="0" fillId="3" borderId="1" xfId="0" applyFill="1" applyBorder="1" applyAlignment="1">
      <alignment wrapText="1"/>
    </xf>
    <xf numFmtId="0" fontId="0" fillId="4" borderId="2" xfId="0" applyFill="1" applyBorder="1"/>
    <xf numFmtId="0" fontId="0" fillId="4" borderId="3" xfId="0" applyFill="1" applyBorder="1"/>
    <xf numFmtId="164" fontId="0" fillId="3" borderId="8" xfId="0" applyNumberFormat="1" applyFill="1" applyBorder="1"/>
    <xf numFmtId="164" fontId="0" fillId="0" borderId="7" xfId="0" applyNumberFormat="1" applyBorder="1"/>
    <xf numFmtId="164" fontId="0" fillId="3" borderId="7" xfId="0" applyNumberFormat="1" applyFill="1" applyBorder="1"/>
    <xf numFmtId="164" fontId="0" fillId="3" borderId="9" xfId="0" applyNumberFormat="1" applyFill="1" applyBorder="1"/>
    <xf numFmtId="0" fontId="0" fillId="4" borderId="4" xfId="0" applyFill="1" applyBorder="1"/>
    <xf numFmtId="0" fontId="0" fillId="4" borderId="5" xfId="0" applyFill="1" applyBorder="1"/>
    <xf numFmtId="11" fontId="0" fillId="4" borderId="5" xfId="0" applyNumberFormat="1" applyFill="1" applyBorder="1"/>
    <xf numFmtId="0" fontId="0" fillId="4" borderId="6" xfId="0" applyFill="1" applyBorder="1"/>
    <xf numFmtId="164" fontId="0" fillId="0" borderId="4" xfId="0" applyNumberFormat="1" applyBorder="1"/>
    <xf numFmtId="164" fontId="0" fillId="5" borderId="5" xfId="0" applyNumberFormat="1" applyFill="1" applyBorder="1"/>
    <xf numFmtId="164" fontId="0" fillId="5" borderId="8" xfId="0" applyNumberFormat="1" applyFill="1" applyBorder="1"/>
    <xf numFmtId="164" fontId="0" fillId="0" borderId="9" xfId="0" applyNumberFormat="1" applyBorder="1"/>
    <xf numFmtId="164" fontId="0" fillId="0" borderId="8" xfId="0" applyNumberFormat="1" applyBorder="1"/>
    <xf numFmtId="0" fontId="0" fillId="5" borderId="9" xfId="0" applyFill="1" applyBorder="1"/>
    <xf numFmtId="164" fontId="0" fillId="5" borderId="7" xfId="0" applyNumberFormat="1" applyFill="1" applyBorder="1"/>
    <xf numFmtId="164" fontId="0" fillId="6" borderId="5" xfId="0" applyNumberFormat="1" applyFill="1" applyBorder="1"/>
    <xf numFmtId="0" fontId="0" fillId="2" borderId="8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5"/>
  <sheetViews>
    <sheetView tabSelected="1" workbookViewId="0">
      <selection activeCell="D3" sqref="D3"/>
    </sheetView>
  </sheetViews>
  <sheetFormatPr baseColWidth="10" defaultRowHeight="15" x14ac:dyDescent="0.25"/>
  <cols>
    <col min="5" max="5" width="15.7109375" customWidth="1"/>
    <col min="6" max="6" width="14.140625" customWidth="1"/>
    <col min="7" max="7" width="14" customWidth="1"/>
    <col min="8" max="8" width="13" customWidth="1"/>
    <col min="9" max="9" width="14.42578125" customWidth="1"/>
  </cols>
  <sheetData>
    <row r="1" spans="2:9" ht="15.75" thickBot="1" x14ac:dyDescent="0.3">
      <c r="B1" s="1" t="s">
        <v>1</v>
      </c>
      <c r="C1" s="1" t="s">
        <v>17</v>
      </c>
    </row>
    <row r="2" spans="2:9" ht="30.75" thickBot="1" x14ac:dyDescent="0.3">
      <c r="B2" s="9" t="s">
        <v>10</v>
      </c>
      <c r="C2" s="10"/>
      <c r="D2" s="8" t="s">
        <v>11</v>
      </c>
      <c r="E2" s="27" t="s">
        <v>16</v>
      </c>
      <c r="F2" s="28"/>
      <c r="G2" s="28"/>
      <c r="H2" s="28"/>
      <c r="I2" s="29"/>
    </row>
    <row r="3" spans="2:9" x14ac:dyDescent="0.25">
      <c r="B3" s="3" t="s">
        <v>0</v>
      </c>
      <c r="C3" s="15">
        <v>250</v>
      </c>
      <c r="D3" s="11" t="s">
        <v>20</v>
      </c>
      <c r="E3" s="21"/>
      <c r="F3" s="23" t="e">
        <f>C3*10^(0.398*LOG(D12/C12))</f>
        <v>#NUM!</v>
      </c>
      <c r="G3" s="23" t="e">
        <f>C3*10^(0.661*LOG($D$6/$C$6))</f>
        <v>#NUM!</v>
      </c>
      <c r="H3" s="23" t="e">
        <f>$C3*10^(1.983*LOG($D$11/$C$11))</f>
        <v>#NUM!</v>
      </c>
      <c r="I3" s="19">
        <f>$C3*10^(-1.983*LOG($D$10/$C$10))</f>
        <v>191.84124216967402</v>
      </c>
    </row>
    <row r="4" spans="2:9" x14ac:dyDescent="0.25">
      <c r="B4" s="4" t="s">
        <v>2</v>
      </c>
      <c r="C4" s="16">
        <v>250</v>
      </c>
      <c r="D4" s="12"/>
      <c r="E4" s="12" t="e">
        <f>C4*E15</f>
        <v>#VALUE!</v>
      </c>
      <c r="F4" s="12" t="e">
        <f>C4*10^(0.398*LOG(D12/C12))</f>
        <v>#NUM!</v>
      </c>
      <c r="G4" s="12" t="e">
        <f t="shared" ref="G4:G5" si="0">C4*10^(0.661*LOG($D$6/$C$6))</f>
        <v>#NUM!</v>
      </c>
      <c r="H4" s="12" t="e">
        <f t="shared" ref="H4:H5" si="1">$C4*10^(1.983*LOG($D$11/$C$11))</f>
        <v>#NUM!</v>
      </c>
      <c r="I4" s="6">
        <f t="shared" ref="I4:I5" si="2">$C4*10^(-1.983*LOG($D$10/$C$10))</f>
        <v>191.84124216967402</v>
      </c>
    </row>
    <row r="5" spans="2:9" x14ac:dyDescent="0.25">
      <c r="B5" s="4" t="s">
        <v>3</v>
      </c>
      <c r="C5" s="16">
        <v>-6</v>
      </c>
      <c r="D5" s="12"/>
      <c r="E5" s="12" t="e">
        <f>C5*E15</f>
        <v>#VALUE!</v>
      </c>
      <c r="F5" s="12" t="e">
        <f>C5*10^(0.398*LOG(D12/C12))</f>
        <v>#NUM!</v>
      </c>
      <c r="G5" s="12" t="e">
        <f t="shared" si="0"/>
        <v>#NUM!</v>
      </c>
      <c r="H5" s="12" t="e">
        <f t="shared" si="1"/>
        <v>#NUM!</v>
      </c>
      <c r="I5" s="6">
        <f t="shared" si="2"/>
        <v>-4.6041898120721765</v>
      </c>
    </row>
    <row r="6" spans="2:9" x14ac:dyDescent="0.25">
      <c r="B6" s="4" t="s">
        <v>4</v>
      </c>
      <c r="C6" s="16">
        <v>3.5999999999999997E-2</v>
      </c>
      <c r="D6" s="13"/>
      <c r="E6" s="12" t="e">
        <f>C6*10^(1.5*LOG(E15))</f>
        <v>#VALUE!</v>
      </c>
      <c r="F6" s="12" t="e">
        <f>$C6*10^(1.5*LOG($F$3/$C$3))</f>
        <v>#NUM!</v>
      </c>
      <c r="G6" s="25"/>
      <c r="H6" s="12" t="e">
        <f>$C6*10^(1.5*LOG($H$3/$C$3))</f>
        <v>#NUM!</v>
      </c>
      <c r="I6" s="6">
        <f>$C6*10^(1.5*LOG($I$3/$C$3))</f>
        <v>2.4199447712252402E-2</v>
      </c>
    </row>
    <row r="7" spans="2:9" x14ac:dyDescent="0.25">
      <c r="B7" s="4" t="s">
        <v>5</v>
      </c>
      <c r="C7" s="16">
        <v>4.0000000000000001E-3</v>
      </c>
      <c r="D7" s="12"/>
      <c r="E7" s="12" t="e">
        <f>C7*10^(1.5*LOG(E15))</f>
        <v>#VALUE!</v>
      </c>
      <c r="F7" s="12" t="e">
        <f t="shared" ref="F7" si="3">$C7*10^(1.5*LOG($F$3/$C$3))</f>
        <v>#NUM!</v>
      </c>
      <c r="G7" s="12" t="e">
        <f>$C7*10^(1.5*LOG($G$3/$C$3))</f>
        <v>#NUM!</v>
      </c>
      <c r="H7" s="12" t="e">
        <f>$C7*10^(1.5*LOG($H$3/$C$3))</f>
        <v>#NUM!</v>
      </c>
      <c r="I7" s="6">
        <f>$C7*10^(1.5*LOG($I$3/$C$3))</f>
        <v>2.6888275235836005E-3</v>
      </c>
    </row>
    <row r="8" spans="2:9" x14ac:dyDescent="0.25">
      <c r="B8" s="4" t="s">
        <v>6</v>
      </c>
      <c r="C8" s="17">
        <v>50000</v>
      </c>
      <c r="D8" s="12"/>
      <c r="E8" s="12" t="e">
        <f>C8*10^(-0.51*LOG(E15))</f>
        <v>#VALUE!</v>
      </c>
      <c r="F8" s="12" t="e">
        <f>$C8*10^(-0.51*LOG($F$3/$C$3))</f>
        <v>#NUM!</v>
      </c>
      <c r="G8" s="12" t="e">
        <f>$C8*10^(-0.51*LOG($G$3/$C$3))</f>
        <v>#NUM!</v>
      </c>
      <c r="H8" s="12" t="e">
        <f>$C8*10^(-0.51*LOG($H$3/$C$3))</f>
        <v>#NUM!</v>
      </c>
      <c r="I8" s="26">
        <f>C8*(D10/C10)</f>
        <v>57142.857142857138</v>
      </c>
    </row>
    <row r="9" spans="2:9" x14ac:dyDescent="0.25">
      <c r="B9" s="4" t="s">
        <v>7</v>
      </c>
      <c r="C9" s="16">
        <v>150</v>
      </c>
      <c r="D9" s="12"/>
      <c r="E9" s="12" t="e">
        <f>C9*10^(-0.51*LOG(E15))</f>
        <v>#VALUE!</v>
      </c>
      <c r="F9" s="12" t="e">
        <f>$C9*10^(-0.51*LOG($F$3/$C$3))</f>
        <v>#NUM!</v>
      </c>
      <c r="G9" s="12" t="e">
        <f>$C9*10^(-0.51*LOG($G$3/$C$3))</f>
        <v>#NUM!</v>
      </c>
      <c r="H9" s="12" t="e">
        <f>$C9*10^(-0.51*LOG($H$3/$C$3))</f>
        <v>#NUM!</v>
      </c>
      <c r="I9" s="26">
        <f>C9*(D10/C10)</f>
        <v>171.42857142857142</v>
      </c>
    </row>
    <row r="10" spans="2:9" x14ac:dyDescent="0.25">
      <c r="B10" s="4" t="s">
        <v>8</v>
      </c>
      <c r="C10" s="16">
        <v>7000</v>
      </c>
      <c r="D10" s="13">
        <v>8000</v>
      </c>
      <c r="E10" s="12" t="e">
        <f>C10*10^(-0.51*LOG(E15))</f>
        <v>#VALUE!</v>
      </c>
      <c r="F10" s="12" t="e">
        <f>$C10*10^(-0.51*LOG($F$3/$C$3))</f>
        <v>#NUM!</v>
      </c>
      <c r="G10" s="12" t="e">
        <f>$C10*10^(-0.51*LOG($G$3/$C$3))</f>
        <v>#NUM!</v>
      </c>
      <c r="H10" s="12" t="e">
        <f>$C10*10^(-0.51*LOG($H$3/$C$3))</f>
        <v>#NUM!</v>
      </c>
      <c r="I10" s="20"/>
    </row>
    <row r="11" spans="2:9" x14ac:dyDescent="0.25">
      <c r="B11" s="4" t="s">
        <v>18</v>
      </c>
      <c r="C11" s="16">
        <v>8.9999999999999993E-3</v>
      </c>
      <c r="D11" s="13"/>
      <c r="E11" s="12" t="e">
        <f>C11*10^(0.51*LOG(E15))</f>
        <v>#VALUE!</v>
      </c>
      <c r="F11" s="12" t="e">
        <f>$C11*10^(0.51*LOG($F$3/$C$3))</f>
        <v>#NUM!</v>
      </c>
      <c r="G11" s="12" t="e">
        <f>$C11*10^(0.51*LOG($G$3/$C$3))</f>
        <v>#NUM!</v>
      </c>
      <c r="H11" s="25"/>
      <c r="I11" s="6">
        <f>$C11*10^(0.51*LOG($I$3/$C$3))</f>
        <v>7.8630948364026929E-3</v>
      </c>
    </row>
    <row r="12" spans="2:9" ht="15.75" thickBot="1" x14ac:dyDescent="0.3">
      <c r="B12" s="5" t="s">
        <v>9</v>
      </c>
      <c r="C12" s="18">
        <v>4.5</v>
      </c>
      <c r="D12" s="14"/>
      <c r="E12" s="22" t="e">
        <f>C12*10^(2.51294*LOG(E15))</f>
        <v>#VALUE!</v>
      </c>
      <c r="F12" s="24"/>
      <c r="G12" s="22" t="e">
        <f>$C12*10^(2.51294*LOG($G$3/$C$3))</f>
        <v>#NUM!</v>
      </c>
      <c r="H12" s="22" t="e">
        <f>$C12*10^(2.51294*LOG($H$3/$C$3))</f>
        <v>#NUM!</v>
      </c>
      <c r="I12" s="7">
        <f>$C12*10^(2.51294*LOG($I$3/$C$3))</f>
        <v>2.3132861737015489</v>
      </c>
    </row>
    <row r="13" spans="2:9" ht="15.75" thickBot="1" x14ac:dyDescent="0.3"/>
    <row r="14" spans="2:9" ht="45.75" thickBot="1" x14ac:dyDescent="0.3">
      <c r="E14" s="2" t="s">
        <v>12</v>
      </c>
      <c r="F14" s="2" t="s">
        <v>19</v>
      </c>
      <c r="G14" s="2" t="s">
        <v>13</v>
      </c>
      <c r="H14" s="2" t="s">
        <v>14</v>
      </c>
      <c r="I14" s="2" t="s">
        <v>15</v>
      </c>
    </row>
    <row r="15" spans="2:9" ht="15.75" thickBot="1" x14ac:dyDescent="0.3">
      <c r="E15" s="1" t="e">
        <f>D3/C3</f>
        <v>#VALUE!</v>
      </c>
      <c r="F15" s="7">
        <f>D12/C12</f>
        <v>0</v>
      </c>
      <c r="G15" s="1">
        <f>D6/C6</f>
        <v>0</v>
      </c>
      <c r="H15" s="1">
        <f>D11/C11</f>
        <v>0</v>
      </c>
      <c r="I15" s="1">
        <f>D10/C10</f>
        <v>1.1428571428571428</v>
      </c>
    </row>
  </sheetData>
  <sheetProtection algorithmName="SHA-512" hashValue="rK/xNFIXpWnyDnNXLfiChmZJJR9tVvk71jxWj5X6rRel+f3jsrtZzVXj0YjAQv/xLEUQ/8zdqdUtx5mH49PJCQ==" saltValue="GgcvxnvjLG4VdBKZqWUEjA==" spinCount="100000" sheet="1" objects="1" scenarios="1"/>
  <protectedRanges>
    <protectedRange sqref="C3:D12" name="Plage1"/>
  </protectedRanges>
  <mergeCells count="1">
    <mergeCell ref="E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</dc:creator>
  <cp:lastModifiedBy>Christian</cp:lastModifiedBy>
  <dcterms:created xsi:type="dcterms:W3CDTF">2014-12-28T14:50:49Z</dcterms:created>
  <dcterms:modified xsi:type="dcterms:W3CDTF">2015-02-25T15:13:20Z</dcterms:modified>
</cp:coreProperties>
</file>